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se.oshaug\Downloads\"/>
    </mc:Choice>
  </mc:AlternateContent>
  <xr:revisionPtr revIDLastSave="0" documentId="13_ncr:1_{CF30A64F-740C-465D-AF49-99FEE70869FE}" xr6:coauthVersionLast="36" xr6:coauthVersionMax="47" xr10:uidLastSave="{00000000-0000-0000-0000-000000000000}"/>
  <bookViews>
    <workbookView xWindow="0" yWindow="0" windowWidth="23010" windowHeight="10095" xr2:uid="{FFD95C65-ACC7-4CB5-958F-21317A0E2AF4}"/>
  </bookViews>
  <sheets>
    <sheet name="31.12.24 Budsjett 2025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" i="3" l="1"/>
  <c r="H3" i="3"/>
  <c r="H5" i="3" s="1"/>
  <c r="L8" i="3"/>
  <c r="N9" i="3"/>
  <c r="E25" i="3"/>
  <c r="G41" i="3"/>
  <c r="G54" i="3" s="1"/>
  <c r="O12" i="3" s="1"/>
  <c r="N10" i="3"/>
  <c r="F26" i="3"/>
  <c r="O4" i="3"/>
  <c r="O2" i="3" s="1"/>
  <c r="E15" i="3"/>
  <c r="E16" i="3"/>
  <c r="E17" i="3"/>
  <c r="E14" i="3"/>
  <c r="E12" i="3"/>
  <c r="E11" i="3"/>
  <c r="E13" i="3"/>
  <c r="L9" i="3"/>
  <c r="G36" i="3"/>
  <c r="F36" i="3"/>
  <c r="D26" i="3"/>
  <c r="G16" i="3"/>
  <c r="O8" i="3"/>
  <c r="F8" i="3"/>
  <c r="D8" i="3"/>
  <c r="M7" i="3"/>
  <c r="M10" i="3" s="1"/>
  <c r="C4" i="3"/>
  <c r="G4" i="3" s="1"/>
  <c r="C3" i="3"/>
  <c r="G2" i="3"/>
  <c r="L10" i="3" l="1"/>
  <c r="G3" i="3"/>
  <c r="E26" i="3"/>
  <c r="G5" i="3"/>
  <c r="G7" i="3" s="1"/>
  <c r="G8" i="3" s="1"/>
  <c r="F54" i="3"/>
  <c r="F28" i="3"/>
  <c r="D28" i="3"/>
  <c r="G26" i="3"/>
  <c r="O7" i="3" l="1"/>
  <c r="O14" i="3" s="1"/>
  <c r="G28" i="3"/>
  <c r="G38" i="3" s="1"/>
  <c r="O10" i="3" l="1"/>
  <c r="E7" i="3"/>
  <c r="E8" i="3" l="1"/>
  <c r="E28" i="3" s="1"/>
</calcChain>
</file>

<file path=xl/sharedStrings.xml><?xml version="1.0" encoding="utf-8"?>
<sst xmlns="http://schemas.openxmlformats.org/spreadsheetml/2006/main" count="63" uniqueCount="60">
  <si>
    <t>Innkjøp av ryddesag</t>
  </si>
  <si>
    <t>Fremtidig investering/kostnader</t>
  </si>
  <si>
    <t xml:space="preserve">Natursteinsmurt til badeplass </t>
  </si>
  <si>
    <t>DRIFTSINNTEKTER</t>
  </si>
  <si>
    <t>Årskontingent</t>
  </si>
  <si>
    <t>Budsjett 2024</t>
  </si>
  <si>
    <t>DRIFTSKOSTNADER</t>
  </si>
  <si>
    <t>Renovasjon, vann, avløp, komm.avg</t>
  </si>
  <si>
    <t>Netto strøm naust</t>
  </si>
  <si>
    <t>Inventar</t>
  </si>
  <si>
    <t>Rep.vedlikehold infrastruktur</t>
  </si>
  <si>
    <t>Rep.vedlikehold utstyr</t>
  </si>
  <si>
    <t>Bank og kortgebyr</t>
  </si>
  <si>
    <t>Sum inntekter</t>
  </si>
  <si>
    <t>Sum kostnader</t>
  </si>
  <si>
    <t>Resultat</t>
  </si>
  <si>
    <t>Bankinskudd 3905 20 04636</t>
  </si>
  <si>
    <t>Bankinskudd 3905 20 18947, strøm</t>
  </si>
  <si>
    <t>Pr.31.08.23</t>
  </si>
  <si>
    <t>Pr enhet kr</t>
  </si>
  <si>
    <t>Ørnehaugen Hytteeierforening</t>
  </si>
  <si>
    <t>Annen kostnad</t>
  </si>
  <si>
    <t>Likviditet/balanse</t>
  </si>
  <si>
    <t>Veibom elektrisk, inkl. drift montering, digital løsning</t>
  </si>
  <si>
    <t>Andel av badeplass</t>
  </si>
  <si>
    <t xml:space="preserve">Egenkapital </t>
  </si>
  <si>
    <t>Leie lokaler</t>
  </si>
  <si>
    <t>Regnskap pr.31.12.23</t>
  </si>
  <si>
    <t>Leie inventar</t>
  </si>
  <si>
    <t>Hjemmeside</t>
  </si>
  <si>
    <t>Brøyting/Strøing</t>
  </si>
  <si>
    <t>Styre- og regnskapskostnad</t>
  </si>
  <si>
    <t>Antall stk 77</t>
  </si>
  <si>
    <t>Leverandørgjeld</t>
  </si>
  <si>
    <t>Pr.31.12.23</t>
  </si>
  <si>
    <t>Ant.</t>
  </si>
  <si>
    <t>Lisens Tripletex</t>
  </si>
  <si>
    <t>Hytte + evt.naust</t>
  </si>
  <si>
    <t>Tomt</t>
  </si>
  <si>
    <t>Budsjett 2025</t>
  </si>
  <si>
    <t>Regnskap pr.31.12.24</t>
  </si>
  <si>
    <t>"Investering" uteormåde</t>
  </si>
  <si>
    <t>Pr.31.12.24</t>
  </si>
  <si>
    <t>Nødvedige kostnader i 2025</t>
  </si>
  <si>
    <t>Forventet kostn vedr. kloakk system</t>
  </si>
  <si>
    <t>Vedlikehold vei, grus, skilt mm</t>
  </si>
  <si>
    <t>Bare naust</t>
  </si>
  <si>
    <t>Budsjettert resultat</t>
  </si>
  <si>
    <t>(ref. mail fra Harald)</t>
  </si>
  <si>
    <t>Totalt antall naust</t>
  </si>
  <si>
    <t>(styremøte Kjell)</t>
  </si>
  <si>
    <t>Se fremtidige investering/kostnader</t>
  </si>
  <si>
    <t>50% i 24</t>
  </si>
  <si>
    <t>Behov for likviditet ved evt.investering (forslag)</t>
  </si>
  <si>
    <t>Likviditet etter investering</t>
  </si>
  <si>
    <t xml:space="preserve">Ca </t>
  </si>
  <si>
    <t>Nødvendige kostnad 2025</t>
  </si>
  <si>
    <t>Iht oversikt Kjell</t>
  </si>
  <si>
    <t xml:space="preserve">Container </t>
  </si>
  <si>
    <t>Annet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</si>
</sst>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3" fontId="0" fillId="0" borderId="0" xfId="0" applyNumberFormat="1"/>
    <xf numFmtId="3" fontId="1" fillId="0" borderId="1" xfId="0" applyNumberFormat="1" applyFont="1" applyBorder="1"/>
    <xf numFmtId="3" fontId="0" fillId="2" borderId="0" xfId="0" applyNumberFormat="1" applyFill="1"/>
    <xf numFmtId="0" fontId="2" fillId="0" borderId="0" xfId="0" applyFont="1"/>
    <xf numFmtId="0" fontId="3" fillId="0" borderId="0" xfId="0" applyFont="1"/>
    <xf numFmtId="3" fontId="1" fillId="0" borderId="0" xfId="0" applyNumberFormat="1" applyFont="1"/>
    <xf numFmtId="0" fontId="1" fillId="0" borderId="0" xfId="0" applyFont="1" applyAlignment="1">
      <alignment horizontal="center" wrapText="1"/>
    </xf>
    <xf numFmtId="0" fontId="4" fillId="0" borderId="0" xfId="0" applyFont="1"/>
    <xf numFmtId="3" fontId="1" fillId="0" borderId="3" xfId="0" applyNumberFormat="1" applyFont="1" applyBorder="1"/>
    <xf numFmtId="0" fontId="5" fillId="0" borderId="0" xfId="0" applyFont="1"/>
    <xf numFmtId="0" fontId="6" fillId="0" borderId="0" xfId="0" applyFont="1"/>
    <xf numFmtId="9" fontId="0" fillId="0" borderId="0" xfId="0" applyNumberFormat="1"/>
    <xf numFmtId="3" fontId="0" fillId="3" borderId="0" xfId="0" applyNumberFormat="1" applyFill="1"/>
    <xf numFmtId="3" fontId="0" fillId="0" borderId="0" xfId="0" applyNumberFormat="1" applyAlignment="1">
      <alignment horizontal="center"/>
    </xf>
    <xf numFmtId="0" fontId="1" fillId="4" borderId="0" xfId="0" applyFont="1" applyFill="1" applyAlignment="1">
      <alignment horizontal="center" wrapText="1"/>
    </xf>
    <xf numFmtId="0" fontId="1" fillId="5" borderId="0" xfId="0" applyFont="1" applyFill="1" applyAlignment="1">
      <alignment horizontal="center" wrapText="1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3" fontId="1" fillId="0" borderId="0" xfId="0" applyNumberFormat="1" applyFont="1" applyAlignment="1">
      <alignment horizontal="center"/>
    </xf>
    <xf numFmtId="0" fontId="7" fillId="0" borderId="0" xfId="0" applyFont="1"/>
    <xf numFmtId="0" fontId="5" fillId="0" borderId="0" xfId="0" applyFont="1" applyAlignment="1">
      <alignment horizontal="right"/>
    </xf>
    <xf numFmtId="0" fontId="1" fillId="6" borderId="0" xfId="0" applyFont="1" applyFill="1"/>
    <xf numFmtId="0" fontId="0" fillId="6" borderId="0" xfId="0" applyFill="1"/>
    <xf numFmtId="0" fontId="0" fillId="6" borderId="2" xfId="0" applyFill="1" applyBorder="1"/>
    <xf numFmtId="3" fontId="1" fillId="3" borderId="1" xfId="0" applyNumberFormat="1" applyFont="1" applyFill="1" applyBorder="1"/>
    <xf numFmtId="0" fontId="1" fillId="3" borderId="0" xfId="0" applyFont="1" applyFill="1" applyAlignment="1">
      <alignment horizontal="center" wrapText="1"/>
    </xf>
    <xf numFmtId="3" fontId="1" fillId="2" borderId="1" xfId="0" applyNumberFormat="1" applyFont="1" applyFill="1" applyBorder="1"/>
    <xf numFmtId="0" fontId="0" fillId="2" borderId="0" xfId="0" applyFill="1"/>
    <xf numFmtId="9" fontId="0" fillId="0" borderId="0" xfId="1" applyFont="1"/>
    <xf numFmtId="9" fontId="0" fillId="2" borderId="0" xfId="1" applyFont="1" applyFill="1"/>
    <xf numFmtId="9" fontId="0" fillId="0" borderId="0" xfId="1" applyFont="1" applyFill="1"/>
    <xf numFmtId="9" fontId="0" fillId="0" borderId="0" xfId="1" applyFont="1" applyAlignment="1">
      <alignment horizontal="left" indent="3"/>
    </xf>
    <xf numFmtId="3" fontId="8" fillId="0" borderId="0" xfId="0" applyNumberFormat="1" applyFont="1" applyFill="1" applyAlignment="1">
      <alignment horizontal="center"/>
    </xf>
    <xf numFmtId="0" fontId="11" fillId="0" borderId="0" xfId="0" applyFont="1"/>
    <xf numFmtId="0" fontId="10" fillId="0" borderId="1" xfId="0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67D52-9112-4A82-B62F-5DFBE30738F8}">
  <sheetPr>
    <pageSetUpPr fitToPage="1"/>
  </sheetPr>
  <dimension ref="A1:P56"/>
  <sheetViews>
    <sheetView tabSelected="1" zoomScale="90" zoomScaleNormal="90" workbookViewId="0">
      <pane ySplit="1" topLeftCell="A8" activePane="bottomLeft" state="frozen"/>
      <selection pane="bottomLeft" activeCell="Q15" sqref="Q15"/>
    </sheetView>
  </sheetViews>
  <sheetFormatPr defaultColWidth="11.42578125" defaultRowHeight="15" x14ac:dyDescent="0.25"/>
  <cols>
    <col min="1" max="1" width="5.5703125" bestFit="1" customWidth="1"/>
    <col min="2" max="2" width="32.42578125" customWidth="1"/>
    <col min="3" max="3" width="12.85546875" bestFit="1" customWidth="1"/>
    <col min="4" max="4" width="15.7109375" customWidth="1"/>
    <col min="5" max="5" width="11.42578125" hidden="1" customWidth="1"/>
    <col min="8" max="8" width="11.28515625" customWidth="1"/>
    <col min="9" max="9" width="2" customWidth="1"/>
    <col min="10" max="10" width="7.85546875" customWidth="1"/>
    <col min="11" max="11" width="33.5703125" customWidth="1"/>
    <col min="12" max="12" width="11" customWidth="1"/>
    <col min="13" max="13" width="0" hidden="1" customWidth="1"/>
    <col min="16" max="16" width="12.42578125" bestFit="1" customWidth="1"/>
  </cols>
  <sheetData>
    <row r="1" spans="1:16" ht="26.25" x14ac:dyDescent="0.4">
      <c r="B1" s="12" t="s">
        <v>20</v>
      </c>
      <c r="H1" s="24" t="s">
        <v>35</v>
      </c>
      <c r="I1" s="1"/>
      <c r="J1" s="1"/>
    </row>
    <row r="2" spans="1:16" ht="15.75" customHeight="1" x14ac:dyDescent="0.25">
      <c r="B2" s="23" t="s">
        <v>19</v>
      </c>
      <c r="C2" s="15">
        <v>5000</v>
      </c>
      <c r="D2" s="18" t="s">
        <v>37</v>
      </c>
      <c r="G2" s="19">
        <f>H2*C2</f>
        <v>180000</v>
      </c>
      <c r="H2" s="25">
        <v>36</v>
      </c>
      <c r="J2" s="15"/>
      <c r="L2" s="36"/>
      <c r="M2" s="36"/>
      <c r="N2" s="36"/>
      <c r="O2" s="36">
        <f>O5-O4</f>
        <v>15</v>
      </c>
    </row>
    <row r="3" spans="1:16" ht="14.45" customHeight="1" x14ac:dyDescent="0.25">
      <c r="B3" s="23" t="s">
        <v>19</v>
      </c>
      <c r="C3" s="15">
        <f>C2*0.4</f>
        <v>2000</v>
      </c>
      <c r="D3" s="18" t="s">
        <v>38</v>
      </c>
      <c r="G3" s="19">
        <f>H3*C3</f>
        <v>60000</v>
      </c>
      <c r="H3" s="25">
        <f>21+10-1</f>
        <v>30</v>
      </c>
      <c r="J3" s="15"/>
      <c r="L3" s="36"/>
      <c r="M3" s="36"/>
      <c r="N3" s="36"/>
      <c r="O3" s="36"/>
    </row>
    <row r="4" spans="1:16" x14ac:dyDescent="0.25">
      <c r="B4" s="23" t="s">
        <v>19</v>
      </c>
      <c r="C4" s="15">
        <f>C2*0.8</f>
        <v>4000</v>
      </c>
      <c r="D4" s="18" t="s">
        <v>46</v>
      </c>
      <c r="E4" s="15"/>
      <c r="F4" s="15"/>
      <c r="G4" s="20">
        <f>H4*C4</f>
        <v>60000</v>
      </c>
      <c r="H4" s="26">
        <v>15</v>
      </c>
      <c r="J4" s="15"/>
      <c r="L4" s="36"/>
      <c r="M4" s="36"/>
      <c r="N4" s="36"/>
      <c r="O4" s="36">
        <f>H4</f>
        <v>15</v>
      </c>
    </row>
    <row r="5" spans="1:16" ht="15.75" thickBot="1" x14ac:dyDescent="0.3">
      <c r="C5" s="11"/>
      <c r="D5" s="18">
        <v>1000</v>
      </c>
      <c r="E5" s="15"/>
      <c r="F5" s="35"/>
      <c r="G5" s="21">
        <f>SUM(G2:G4)</f>
        <v>300000</v>
      </c>
      <c r="H5" s="24">
        <f>SUM(H2:H4)</f>
        <v>81</v>
      </c>
      <c r="J5" s="15"/>
      <c r="L5" s="36" t="s">
        <v>49</v>
      </c>
      <c r="M5" s="36"/>
      <c r="N5" s="36"/>
      <c r="O5" s="37">
        <f>31-1</f>
        <v>30</v>
      </c>
    </row>
    <row r="6" spans="1:16" ht="37.5" customHeight="1" thickTop="1" x14ac:dyDescent="0.35">
      <c r="B6" s="5" t="s">
        <v>3</v>
      </c>
      <c r="C6" s="1"/>
      <c r="D6" s="8" t="s">
        <v>27</v>
      </c>
      <c r="E6" s="28" t="s">
        <v>5</v>
      </c>
      <c r="F6" s="16" t="s">
        <v>40</v>
      </c>
      <c r="G6" s="17" t="s">
        <v>39</v>
      </c>
      <c r="K6" s="5" t="s">
        <v>22</v>
      </c>
      <c r="L6" s="8" t="s">
        <v>34</v>
      </c>
      <c r="M6" s="8" t="s">
        <v>18</v>
      </c>
      <c r="N6" s="8" t="s">
        <v>42</v>
      </c>
      <c r="O6" s="8" t="s">
        <v>39</v>
      </c>
    </row>
    <row r="7" spans="1:16" x14ac:dyDescent="0.25">
      <c r="A7">
        <v>3900</v>
      </c>
      <c r="B7" t="s">
        <v>4</v>
      </c>
      <c r="C7" s="22" t="s">
        <v>32</v>
      </c>
      <c r="D7" s="2">
        <v>153000</v>
      </c>
      <c r="E7" s="2" t="e">
        <f>#REF!</f>
        <v>#REF!</v>
      </c>
      <c r="F7" s="2">
        <v>300000</v>
      </c>
      <c r="G7" s="2">
        <f>G5</f>
        <v>300000</v>
      </c>
      <c r="J7">
        <v>1920</v>
      </c>
      <c r="K7" t="s">
        <v>16</v>
      </c>
      <c r="L7" s="2">
        <v>62805.21</v>
      </c>
      <c r="M7" s="2">
        <f>15412.2-2975</f>
        <v>12437.2</v>
      </c>
      <c r="N7" s="2">
        <v>163104.85</v>
      </c>
      <c r="O7" s="2">
        <f>N7+N9+G7-G26</f>
        <v>237282.84999999998</v>
      </c>
    </row>
    <row r="8" spans="1:16" ht="15.75" x14ac:dyDescent="0.25">
      <c r="B8" s="6" t="s">
        <v>13</v>
      </c>
      <c r="D8" s="10">
        <f>SUM(D7)</f>
        <v>153000</v>
      </c>
      <c r="E8" s="10" t="e">
        <f>SUM(E7)</f>
        <v>#REF!</v>
      </c>
      <c r="F8" s="10">
        <f>SUM(F7)</f>
        <v>300000</v>
      </c>
      <c r="G8" s="10">
        <f>SUM(G7)</f>
        <v>300000</v>
      </c>
      <c r="J8">
        <v>1970</v>
      </c>
      <c r="K8" t="s">
        <v>17</v>
      </c>
      <c r="L8" s="2">
        <f>3576.29-370</f>
        <v>3206.29</v>
      </c>
      <c r="M8" s="2">
        <v>4823.25</v>
      </c>
      <c r="N8" s="2">
        <v>2311.09</v>
      </c>
      <c r="O8" s="2">
        <f>N8</f>
        <v>2311.09</v>
      </c>
    </row>
    <row r="9" spans="1:16" x14ac:dyDescent="0.25">
      <c r="E9" s="2"/>
      <c r="F9" s="2"/>
      <c r="G9" s="2"/>
      <c r="J9">
        <v>2400</v>
      </c>
      <c r="K9" t="s">
        <v>33</v>
      </c>
      <c r="L9" s="2">
        <f>-33304-4500</f>
        <v>-37804</v>
      </c>
      <c r="M9">
        <v>0</v>
      </c>
      <c r="N9" s="2">
        <f>-3000-13822</f>
        <v>-16822</v>
      </c>
      <c r="O9">
        <v>0</v>
      </c>
    </row>
    <row r="10" spans="1:16" ht="21" x14ac:dyDescent="0.35">
      <c r="B10" s="5" t="s">
        <v>6</v>
      </c>
      <c r="E10" s="2"/>
      <c r="F10" s="2"/>
      <c r="G10" s="2"/>
      <c r="K10" s="1" t="s">
        <v>25</v>
      </c>
      <c r="L10" s="7">
        <f>SUM(L7:L9)</f>
        <v>28207.5</v>
      </c>
      <c r="M10" s="7">
        <f>SUM(M7:M9)</f>
        <v>17260.45</v>
      </c>
      <c r="N10" s="7">
        <f>SUM(N7:N9)</f>
        <v>148593.94</v>
      </c>
      <c r="O10" s="7">
        <f>SUM(O7:O9)</f>
        <v>239593.93999999997</v>
      </c>
    </row>
    <row r="11" spans="1:16" ht="14.45" customHeight="1" x14ac:dyDescent="0.25">
      <c r="A11">
        <v>6300</v>
      </c>
      <c r="B11" t="s">
        <v>26</v>
      </c>
      <c r="D11" s="2">
        <v>750</v>
      </c>
      <c r="E11" s="2" t="e">
        <f>#REF!</f>
        <v>#REF!</v>
      </c>
      <c r="F11" s="2">
        <v>0</v>
      </c>
      <c r="G11" s="2">
        <v>1000</v>
      </c>
      <c r="N11" s="2"/>
    </row>
    <row r="12" spans="1:16" ht="14.45" customHeight="1" x14ac:dyDescent="0.25">
      <c r="A12">
        <v>6320</v>
      </c>
      <c r="B12" t="s">
        <v>7</v>
      </c>
      <c r="D12" s="2">
        <v>11541.2</v>
      </c>
      <c r="E12" s="2" t="e">
        <f>#REF!</f>
        <v>#REF!</v>
      </c>
      <c r="F12" s="2">
        <v>13830.8</v>
      </c>
      <c r="G12" s="2">
        <v>15000</v>
      </c>
      <c r="K12" t="s">
        <v>53</v>
      </c>
      <c r="O12" s="2">
        <f>G54</f>
        <v>105000</v>
      </c>
      <c r="P12" s="30"/>
    </row>
    <row r="13" spans="1:16" ht="14.45" customHeight="1" x14ac:dyDescent="0.25">
      <c r="A13">
        <v>6340</v>
      </c>
      <c r="B13" t="s">
        <v>8</v>
      </c>
      <c r="D13" s="2">
        <v>-3236.74</v>
      </c>
      <c r="E13" s="2" t="e">
        <f>#REF!</f>
        <v>#REF!</v>
      </c>
      <c r="F13" s="2">
        <v>1278.05</v>
      </c>
      <c r="G13" s="2">
        <v>0</v>
      </c>
    </row>
    <row r="14" spans="1:16" ht="14.45" customHeight="1" thickBot="1" x14ac:dyDescent="0.3">
      <c r="A14">
        <v>6410</v>
      </c>
      <c r="B14" t="s">
        <v>28</v>
      </c>
      <c r="D14" s="2">
        <v>1250</v>
      </c>
      <c r="E14" s="2" t="e">
        <f>#REF!</f>
        <v>#REF!</v>
      </c>
      <c r="F14" s="2">
        <v>1500</v>
      </c>
      <c r="G14" s="2">
        <v>2000</v>
      </c>
      <c r="K14" s="1" t="s">
        <v>54</v>
      </c>
      <c r="L14" s="1"/>
      <c r="M14" s="1"/>
      <c r="N14" s="1"/>
      <c r="O14" s="3">
        <f>O7-O12</f>
        <v>132282.84999999998</v>
      </c>
    </row>
    <row r="15" spans="1:16" ht="14.45" customHeight="1" thickTop="1" x14ac:dyDescent="0.25">
      <c r="A15">
        <v>6540</v>
      </c>
      <c r="B15" t="s">
        <v>9</v>
      </c>
      <c r="D15" s="2">
        <v>3964.9</v>
      </c>
      <c r="E15" s="2" t="e">
        <f>#REF!</f>
        <v>#REF!</v>
      </c>
      <c r="F15" s="2">
        <v>13155.1</v>
      </c>
      <c r="G15" s="2">
        <v>10000</v>
      </c>
    </row>
    <row r="16" spans="1:16" ht="14.45" customHeight="1" x14ac:dyDescent="0.25">
      <c r="A16">
        <v>6600</v>
      </c>
      <c r="B16" t="s">
        <v>10</v>
      </c>
      <c r="D16" s="2">
        <v>10169.35</v>
      </c>
      <c r="E16" s="2" t="e">
        <f>#REF!</f>
        <v>#REF!</v>
      </c>
      <c r="F16" s="2">
        <v>34055.760000000002</v>
      </c>
      <c r="G16" s="14">
        <f>G31+G32+G33</f>
        <v>45000</v>
      </c>
      <c r="H16" t="s">
        <v>43</v>
      </c>
    </row>
    <row r="17" spans="1:15" ht="14.45" customHeight="1" x14ac:dyDescent="0.25">
      <c r="A17">
        <v>6620</v>
      </c>
      <c r="B17" t="s">
        <v>11</v>
      </c>
      <c r="D17" s="2">
        <v>1992.7</v>
      </c>
      <c r="E17" s="2" t="e">
        <f>#REF!</f>
        <v>#REF!</v>
      </c>
      <c r="F17" s="2">
        <v>2788.7</v>
      </c>
      <c r="G17" s="2">
        <v>3000</v>
      </c>
    </row>
    <row r="18" spans="1:15" ht="14.45" customHeight="1" x14ac:dyDescent="0.25">
      <c r="A18">
        <v>6630</v>
      </c>
      <c r="B18" t="s">
        <v>41</v>
      </c>
      <c r="D18" s="2">
        <v>0</v>
      </c>
      <c r="E18" s="2">
        <v>0</v>
      </c>
      <c r="F18" s="2">
        <v>22413</v>
      </c>
      <c r="G18" s="2">
        <v>0</v>
      </c>
    </row>
    <row r="19" spans="1:15" x14ac:dyDescent="0.25">
      <c r="A19">
        <v>6690</v>
      </c>
      <c r="B19" t="s">
        <v>30</v>
      </c>
      <c r="D19" s="2">
        <v>67768.75</v>
      </c>
      <c r="E19" s="2">
        <v>80000</v>
      </c>
      <c r="F19" s="2">
        <v>58241</v>
      </c>
      <c r="G19" s="2">
        <v>90000</v>
      </c>
    </row>
    <row r="20" spans="1:15" x14ac:dyDescent="0.25">
      <c r="A20">
        <v>6810</v>
      </c>
      <c r="B20" t="s">
        <v>36</v>
      </c>
      <c r="D20" s="2">
        <v>0</v>
      </c>
      <c r="E20" s="2">
        <v>4200</v>
      </c>
      <c r="F20" s="2">
        <v>4135</v>
      </c>
      <c r="G20" s="2">
        <v>4500</v>
      </c>
    </row>
    <row r="21" spans="1:15" x14ac:dyDescent="0.25">
      <c r="A21">
        <v>6840</v>
      </c>
      <c r="B21" t="s">
        <v>29</v>
      </c>
      <c r="D21" s="2">
        <v>25281</v>
      </c>
      <c r="E21" s="2">
        <v>9000</v>
      </c>
      <c r="F21" s="2">
        <v>9905.6</v>
      </c>
      <c r="G21" s="2">
        <v>10000</v>
      </c>
    </row>
    <row r="22" spans="1:15" x14ac:dyDescent="0.25">
      <c r="A22">
        <v>7700</v>
      </c>
      <c r="B22" t="s">
        <v>31</v>
      </c>
      <c r="D22" s="2">
        <v>3667.55</v>
      </c>
      <c r="E22" s="2">
        <v>4000</v>
      </c>
      <c r="F22" s="2">
        <v>17500</v>
      </c>
      <c r="G22" s="2">
        <v>17500</v>
      </c>
    </row>
    <row r="23" spans="1:15" x14ac:dyDescent="0.25">
      <c r="A23">
        <v>7770</v>
      </c>
      <c r="B23" t="s">
        <v>12</v>
      </c>
      <c r="D23" s="2">
        <v>1643.34</v>
      </c>
      <c r="E23" s="2">
        <v>2000</v>
      </c>
      <c r="F23" s="2">
        <v>811</v>
      </c>
      <c r="G23" s="2">
        <v>1000</v>
      </c>
    </row>
    <row r="24" spans="1:15" x14ac:dyDescent="0.25">
      <c r="A24">
        <v>7790</v>
      </c>
      <c r="B24" t="s">
        <v>21</v>
      </c>
      <c r="D24" s="2">
        <v>0</v>
      </c>
      <c r="E24" s="2">
        <v>7000</v>
      </c>
      <c r="F24" s="2">
        <v>0</v>
      </c>
      <c r="G24" s="2">
        <v>10000</v>
      </c>
    </row>
    <row r="25" spans="1:15" x14ac:dyDescent="0.25">
      <c r="B25" t="s">
        <v>24</v>
      </c>
      <c r="D25" s="2">
        <v>0</v>
      </c>
      <c r="E25" s="2" t="e">
        <f>#REF!</f>
        <v>#REF!</v>
      </c>
      <c r="F25" s="2">
        <v>0</v>
      </c>
      <c r="G25" s="2">
        <v>0</v>
      </c>
      <c r="H25" s="13" t="s">
        <v>52</v>
      </c>
      <c r="I25" t="s">
        <v>51</v>
      </c>
      <c r="J25" s="13"/>
    </row>
    <row r="26" spans="1:15" ht="15.75" x14ac:dyDescent="0.25">
      <c r="B26" s="6" t="s">
        <v>14</v>
      </c>
      <c r="D26" s="10">
        <f>SUM(D11:D25)</f>
        <v>124792.05</v>
      </c>
      <c r="E26" s="10" t="e">
        <f>SUM(E11:E25)</f>
        <v>#REF!</v>
      </c>
      <c r="F26" s="10">
        <f>SUM(F11:F25)</f>
        <v>179614.01</v>
      </c>
      <c r="G26" s="10">
        <f>SUM(G11:G25)</f>
        <v>209000</v>
      </c>
    </row>
    <row r="27" spans="1:15" ht="15.75" x14ac:dyDescent="0.25">
      <c r="B27" s="6"/>
      <c r="D27" s="7"/>
      <c r="E27" s="7"/>
      <c r="F27" s="7"/>
      <c r="G27" s="7"/>
    </row>
    <row r="28" spans="1:15" ht="19.5" thickBot="1" x14ac:dyDescent="0.35">
      <c r="B28" s="9" t="s">
        <v>15</v>
      </c>
      <c r="D28" s="3">
        <f>D8-D26</f>
        <v>28207.949999999997</v>
      </c>
      <c r="E28" s="3" t="e">
        <f>E8-E26</f>
        <v>#REF!</v>
      </c>
      <c r="F28" s="3">
        <f>F8-F26</f>
        <v>120385.98999999999</v>
      </c>
      <c r="G28" s="3">
        <f>G8-G26</f>
        <v>91000</v>
      </c>
      <c r="L28" s="1"/>
      <c r="M28" s="1"/>
      <c r="N28" s="7"/>
      <c r="O28" s="7"/>
    </row>
    <row r="29" spans="1:15" ht="16.5" thickTop="1" x14ac:dyDescent="0.25">
      <c r="B29" s="6"/>
      <c r="E29" s="7"/>
      <c r="F29" s="7"/>
      <c r="G29" s="7"/>
    </row>
    <row r="30" spans="1:15" x14ac:dyDescent="0.25">
      <c r="B30" s="1" t="s">
        <v>56</v>
      </c>
      <c r="G30" s="1">
        <v>2025</v>
      </c>
    </row>
    <row r="31" spans="1:15" x14ac:dyDescent="0.25">
      <c r="B31" t="s">
        <v>44</v>
      </c>
      <c r="C31" t="s">
        <v>48</v>
      </c>
      <c r="F31" s="2"/>
      <c r="G31" s="14">
        <v>30000</v>
      </c>
    </row>
    <row r="32" spans="1:15" x14ac:dyDescent="0.25">
      <c r="B32" t="s">
        <v>45</v>
      </c>
      <c r="C32" t="s">
        <v>50</v>
      </c>
      <c r="F32" s="2"/>
      <c r="G32" s="14">
        <v>15000</v>
      </c>
    </row>
    <row r="33" spans="2:10" x14ac:dyDescent="0.25">
      <c r="F33" s="2"/>
      <c r="G33" s="2"/>
    </row>
    <row r="34" spans="2:10" hidden="1" x14ac:dyDescent="0.25">
      <c r="F34" s="2"/>
      <c r="G34" s="2"/>
    </row>
    <row r="35" spans="2:10" hidden="1" x14ac:dyDescent="0.25">
      <c r="F35" s="2"/>
      <c r="G35" s="2"/>
    </row>
    <row r="36" spans="2:10" ht="15.75" thickBot="1" x14ac:dyDescent="0.3">
      <c r="F36" s="3">
        <f>SUM(F31:F35)</f>
        <v>0</v>
      </c>
      <c r="G36" s="27">
        <f>SUM(G31:G35)</f>
        <v>45000</v>
      </c>
    </row>
    <row r="37" spans="2:10" ht="15.75" thickTop="1" x14ac:dyDescent="0.25">
      <c r="F37" s="7"/>
      <c r="G37" s="7"/>
    </row>
    <row r="38" spans="2:10" x14ac:dyDescent="0.25">
      <c r="B38" s="1" t="s">
        <v>47</v>
      </c>
      <c r="F38" s="2"/>
      <c r="G38" s="7">
        <f>G28</f>
        <v>91000</v>
      </c>
    </row>
    <row r="39" spans="2:10" x14ac:dyDescent="0.25">
      <c r="F39" s="2"/>
      <c r="G39" s="7"/>
    </row>
    <row r="40" spans="2:10" x14ac:dyDescent="0.25">
      <c r="B40" s="1" t="s">
        <v>1</v>
      </c>
      <c r="F40" s="2"/>
    </row>
    <row r="41" spans="2:10" x14ac:dyDescent="0.25">
      <c r="B41" t="s">
        <v>0</v>
      </c>
      <c r="F41" s="2">
        <v>15000</v>
      </c>
      <c r="G41" s="4">
        <f>F41</f>
        <v>15000</v>
      </c>
    </row>
    <row r="42" spans="2:10" x14ac:dyDescent="0.25">
      <c r="B42" t="s">
        <v>2</v>
      </c>
      <c r="F42" s="2">
        <v>100000</v>
      </c>
      <c r="G42" s="4">
        <v>90000</v>
      </c>
      <c r="H42" s="13" t="s">
        <v>57</v>
      </c>
      <c r="J42" s="13"/>
    </row>
    <row r="43" spans="2:10" x14ac:dyDescent="0.25">
      <c r="B43" t="s">
        <v>23</v>
      </c>
      <c r="E43" t="s">
        <v>55</v>
      </c>
      <c r="F43" s="2">
        <v>370000</v>
      </c>
      <c r="G43" s="4"/>
    </row>
    <row r="44" spans="2:10" x14ac:dyDescent="0.25">
      <c r="B44" t="s">
        <v>58</v>
      </c>
      <c r="F44" s="2"/>
      <c r="G44" s="4"/>
    </row>
    <row r="45" spans="2:10" s="31" customFormat="1" x14ac:dyDescent="0.25">
      <c r="B45" s="31" t="s">
        <v>59</v>
      </c>
      <c r="G45" s="32"/>
      <c r="H45" s="33"/>
    </row>
    <row r="46" spans="2:10" s="31" customFormat="1" hidden="1" x14ac:dyDescent="0.25">
      <c r="G46" s="32"/>
      <c r="H46" s="33"/>
    </row>
    <row r="47" spans="2:10" s="31" customFormat="1" hidden="1" x14ac:dyDescent="0.25">
      <c r="G47" s="32"/>
      <c r="H47" s="33"/>
    </row>
    <row r="48" spans="2:10" s="31" customFormat="1" hidden="1" x14ac:dyDescent="0.25">
      <c r="G48" s="32"/>
      <c r="H48" s="33"/>
    </row>
    <row r="49" spans="2:7" s="31" customFormat="1" hidden="1" x14ac:dyDescent="0.25">
      <c r="B49" s="34"/>
      <c r="G49" s="32"/>
    </row>
    <row r="50" spans="2:7" s="31" customFormat="1" hidden="1" x14ac:dyDescent="0.25">
      <c r="G50" s="32"/>
    </row>
    <row r="51" spans="2:7" s="31" customFormat="1" hidden="1" x14ac:dyDescent="0.25">
      <c r="G51" s="32"/>
    </row>
    <row r="52" spans="2:7" s="31" customFormat="1" hidden="1" x14ac:dyDescent="0.25">
      <c r="G52" s="32"/>
    </row>
    <row r="53" spans="2:7" hidden="1" x14ac:dyDescent="0.25">
      <c r="F53" s="2"/>
      <c r="G53" s="4"/>
    </row>
    <row r="54" spans="2:7" ht="15.75" thickBot="1" x14ac:dyDescent="0.3">
      <c r="F54" s="3">
        <f>SUM(F41:F53)</f>
        <v>485000</v>
      </c>
      <c r="G54" s="29">
        <f>SUM(G41:G53)</f>
        <v>105000</v>
      </c>
    </row>
    <row r="55" spans="2:7" ht="15.75" thickTop="1" x14ac:dyDescent="0.25"/>
    <row r="56" spans="2:7" x14ac:dyDescent="0.25">
      <c r="G56" s="7"/>
    </row>
  </sheetData>
  <pageMargins left="0.70866141732283472" right="0.70866141732283472" top="0.55118110236220474" bottom="0.55118110236220474" header="0.31496062992125984" footer="0.31496062992125984"/>
  <pageSetup paperSize="9" scale="64" orientation="landscape" r:id="rId1"/>
  <headerFooter>
    <oddFooter>&amp;C&amp;F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31.12.24 Budsjett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 Øyen Halaas</dc:creator>
  <cp:lastModifiedBy>Lise Oshaug</cp:lastModifiedBy>
  <cp:lastPrinted>2025-03-03T17:59:03Z</cp:lastPrinted>
  <dcterms:created xsi:type="dcterms:W3CDTF">2023-08-21T10:35:48Z</dcterms:created>
  <dcterms:modified xsi:type="dcterms:W3CDTF">2025-03-24T20:14:13Z</dcterms:modified>
</cp:coreProperties>
</file>