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ita\Documents\Ørnehaugen\2024\"/>
    </mc:Choice>
  </mc:AlternateContent>
  <xr:revisionPtr revIDLastSave="0" documentId="8_{48C46357-AA17-4BB7-80A2-24F39F3666C1}" xr6:coauthVersionLast="47" xr6:coauthVersionMax="47" xr10:uidLastSave="{00000000-0000-0000-0000-000000000000}"/>
  <bookViews>
    <workbookView xWindow="2055" yWindow="885" windowWidth="21600" windowHeight="12735" xr2:uid="{FFD95C65-ACC7-4CB5-958F-21317A0E2AF4}"/>
  </bookViews>
  <sheets>
    <sheet name="31.12.23 Budsjett 2024" sheetId="2" r:id="rId1"/>
    <sheet name="Periode 300623 Prog311223 Bud24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2" i="2" l="1"/>
  <c r="G4" i="2"/>
  <c r="G3" i="2"/>
  <c r="G2" i="2"/>
  <c r="G19" i="2"/>
  <c r="H5" i="2"/>
  <c r="O8" i="2"/>
  <c r="N9" i="2"/>
  <c r="F47" i="2"/>
  <c r="G24" i="2" s="1"/>
  <c r="F45" i="2"/>
  <c r="F41" i="2"/>
  <c r="G37" i="2"/>
  <c r="E25" i="2"/>
  <c r="D25" i="2"/>
  <c r="G16" i="2"/>
  <c r="L10" i="2"/>
  <c r="F8" i="2"/>
  <c r="E8" i="2"/>
  <c r="D8" i="2"/>
  <c r="M7" i="2"/>
  <c r="F6" i="1"/>
  <c r="F9" i="1"/>
  <c r="F10" i="1"/>
  <c r="F12" i="1"/>
  <c r="F13" i="1"/>
  <c r="F14" i="1"/>
  <c r="G5" i="1"/>
  <c r="E24" i="1"/>
  <c r="E26" i="1"/>
  <c r="L8" i="1"/>
  <c r="G12" i="1"/>
  <c r="G39" i="1"/>
  <c r="F29" i="1"/>
  <c r="D18" i="1"/>
  <c r="D6" i="1"/>
  <c r="N6" i="1"/>
  <c r="O6" i="1" s="1"/>
  <c r="M5" i="1"/>
  <c r="M8" i="1" s="1"/>
  <c r="E18" i="1"/>
  <c r="E6" i="1"/>
  <c r="F49" i="1"/>
  <c r="F30" i="1"/>
  <c r="F47" i="1"/>
  <c r="F43" i="1"/>
  <c r="F31" i="1"/>
  <c r="F11" i="1" s="1"/>
  <c r="G5" i="2" l="1"/>
  <c r="F50" i="2"/>
  <c r="E27" i="2"/>
  <c r="F25" i="2"/>
  <c r="F27" i="2" s="1"/>
  <c r="G15" i="2"/>
  <c r="G25" i="2" s="1"/>
  <c r="D27" i="2"/>
  <c r="F37" i="2"/>
  <c r="M10" i="2"/>
  <c r="G45" i="2"/>
  <c r="G15" i="1"/>
  <c r="E27" i="1"/>
  <c r="D20" i="1"/>
  <c r="G11" i="1"/>
  <c r="G47" i="1"/>
  <c r="F39" i="1"/>
  <c r="F22" i="1" s="1"/>
  <c r="G6" i="1"/>
  <c r="E20" i="1"/>
  <c r="F18" i="1"/>
  <c r="F52" i="1"/>
  <c r="G7" i="2" l="1"/>
  <c r="G8" i="2" s="1"/>
  <c r="G27" i="2" s="1"/>
  <c r="F23" i="1"/>
  <c r="N5" i="1"/>
  <c r="N8" i="1" s="1"/>
  <c r="G18" i="1"/>
  <c r="G20" i="1" s="1"/>
  <c r="F20" i="1"/>
  <c r="O7" i="2" l="1"/>
  <c r="O10" i="2" s="1"/>
  <c r="N10" i="2"/>
  <c r="O5" i="1"/>
</calcChain>
</file>

<file path=xl/sharedStrings.xml><?xml version="1.0" encoding="utf-8"?>
<sst xmlns="http://schemas.openxmlformats.org/spreadsheetml/2006/main" count="121" uniqueCount="73">
  <si>
    <t xml:space="preserve">Strøsandkasse </t>
  </si>
  <si>
    <t xml:space="preserve">Brøytestikker </t>
  </si>
  <si>
    <t>Grus</t>
  </si>
  <si>
    <t>Veigrus (kanter)</t>
  </si>
  <si>
    <t>Party telt 5x10m</t>
  </si>
  <si>
    <t>Innkjøp av ryddesag</t>
  </si>
  <si>
    <t xml:space="preserve">Trafikkspeil </t>
  </si>
  <si>
    <t>Solsitteplass i Fjæra</t>
  </si>
  <si>
    <t>1 lass pukk</t>
  </si>
  <si>
    <t>2 lass veigrus</t>
  </si>
  <si>
    <t>Gravemaskin til å legge steinrekke</t>
  </si>
  <si>
    <t xml:space="preserve">Benker </t>
  </si>
  <si>
    <t>Forventet brøyting nov/des</t>
  </si>
  <si>
    <t>Nødvendig kostnad 2023</t>
  </si>
  <si>
    <t>Fremtidig investering/kostnader</t>
  </si>
  <si>
    <t>Kommunale avgifter</t>
  </si>
  <si>
    <t xml:space="preserve">Natursteinsmurt til badeplass </t>
  </si>
  <si>
    <t>DRIFTSINNTEKTER</t>
  </si>
  <si>
    <t>Årskontingent</t>
  </si>
  <si>
    <t>Regnskap pr.31.08.23</t>
  </si>
  <si>
    <t>Budsjett 2024</t>
  </si>
  <si>
    <t>Prognose 31.12.23</t>
  </si>
  <si>
    <t>DRIFTSKOSTNADER</t>
  </si>
  <si>
    <t>Renovasjon, vann, avløp, komm.avg</t>
  </si>
  <si>
    <t>Netto strøm naust</t>
  </si>
  <si>
    <t>Inventar</t>
  </si>
  <si>
    <t>Rep.vedlikehold infrastruktur</t>
  </si>
  <si>
    <t>Rep.vedlikehold utstyr</t>
  </si>
  <si>
    <t>Brøyting</t>
  </si>
  <si>
    <t>Bank og kortgebyr</t>
  </si>
  <si>
    <t>Sum inntekter</t>
  </si>
  <si>
    <t>Sum kostnader</t>
  </si>
  <si>
    <t>Resultat</t>
  </si>
  <si>
    <t>Endring mellom resultat 31.08. og prognose 31.12.23</t>
  </si>
  <si>
    <t>Strøm</t>
  </si>
  <si>
    <t>Bank, gebyr</t>
  </si>
  <si>
    <t>Diff gjelder:</t>
  </si>
  <si>
    <t>Bankinskudd 3905 20 04636</t>
  </si>
  <si>
    <t>Bankinskudd 3905 20 18947, strøm</t>
  </si>
  <si>
    <t>Pr.31.08.23</t>
  </si>
  <si>
    <t>Pr enhet kr</t>
  </si>
  <si>
    <t>Antall stk 76</t>
  </si>
  <si>
    <t>Ørnehaugen Hytteeierforening</t>
  </si>
  <si>
    <t>Annen kostnad</t>
  </si>
  <si>
    <t>Likviditet/balanse</t>
  </si>
  <si>
    <t>Vedlikehold vei</t>
  </si>
  <si>
    <t>Veibom elektrisk, inkl. drift montering, digital løsning</t>
  </si>
  <si>
    <t>Slange trommel ved naust</t>
  </si>
  <si>
    <t>Andel av badeplass</t>
  </si>
  <si>
    <t>Andel</t>
  </si>
  <si>
    <t>Regnskap pr.30.06.23</t>
  </si>
  <si>
    <t>Pr.30.06.23</t>
  </si>
  <si>
    <t>Andre kostnader</t>
  </si>
  <si>
    <t>Anndre kostnader, inkl. årsmøte</t>
  </si>
  <si>
    <t xml:space="preserve">Egenkapital </t>
  </si>
  <si>
    <t>Leie lokaler</t>
  </si>
  <si>
    <t>Regnskap pr.31.12.23</t>
  </si>
  <si>
    <t>Leie inventar</t>
  </si>
  <si>
    <t>Hjemmeside</t>
  </si>
  <si>
    <t>Brøyting/Strøing</t>
  </si>
  <si>
    <t>Styre- og regnskapskostnad</t>
  </si>
  <si>
    <t>Nødvendig kostnad 2024</t>
  </si>
  <si>
    <t>Antall stk 77</t>
  </si>
  <si>
    <t>Leverandørgjeld</t>
  </si>
  <si>
    <t>Se fremtidige investeringer</t>
  </si>
  <si>
    <t>Pr.31.12.23</t>
  </si>
  <si>
    <t>Bare naut</t>
  </si>
  <si>
    <t>Ant.</t>
  </si>
  <si>
    <t>Lisens Tripletex</t>
  </si>
  <si>
    <t>Hytte + evt.naust</t>
  </si>
  <si>
    <t>Tomt</t>
  </si>
  <si>
    <t>6 stk Ørnehaugen</t>
  </si>
  <si>
    <t xml:space="preserve">Nødvedige kostnader i 2024.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</si>
</sst>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3" fontId="0" fillId="0" borderId="0" xfId="0" applyNumberFormat="1"/>
    <xf numFmtId="3" fontId="1" fillId="0" borderId="1" xfId="0" applyNumberFormat="1" applyFont="1" applyBorder="1"/>
    <xf numFmtId="0" fontId="0" fillId="0" borderId="0" xfId="0" applyAlignment="1">
      <alignment horizontal="left" indent="3"/>
    </xf>
    <xf numFmtId="3" fontId="0" fillId="2" borderId="0" xfId="0" applyNumberFormat="1" applyFill="1"/>
    <xf numFmtId="0" fontId="2" fillId="0" borderId="0" xfId="0" applyFont="1"/>
    <xf numFmtId="0" fontId="3" fillId="0" borderId="0" xfId="0" applyFont="1"/>
    <xf numFmtId="3" fontId="1" fillId="0" borderId="0" xfId="0" applyNumberFormat="1" applyFont="1"/>
    <xf numFmtId="0" fontId="1" fillId="0" borderId="0" xfId="0" applyFont="1" applyAlignment="1">
      <alignment horizontal="center" wrapText="1"/>
    </xf>
    <xf numFmtId="0" fontId="4" fillId="0" borderId="0" xfId="0" applyFont="1"/>
    <xf numFmtId="3" fontId="1" fillId="0" borderId="3" xfId="0" applyNumberFormat="1" applyFont="1" applyBorder="1"/>
    <xf numFmtId="3" fontId="0" fillId="0" borderId="2" xfId="0" applyNumberFormat="1" applyBorder="1"/>
    <xf numFmtId="0" fontId="5" fillId="0" borderId="0" xfId="0" applyFont="1"/>
    <xf numFmtId="0" fontId="6" fillId="0" borderId="0" xfId="0" applyFont="1"/>
    <xf numFmtId="9" fontId="0" fillId="0" borderId="0" xfId="0" applyNumberFormat="1"/>
    <xf numFmtId="3" fontId="0" fillId="3" borderId="0" xfId="0" applyNumberFormat="1" applyFill="1"/>
    <xf numFmtId="3" fontId="0" fillId="4" borderId="0" xfId="0" applyNumberFormat="1" applyFill="1"/>
    <xf numFmtId="3" fontId="0" fillId="0" borderId="0" xfId="0" applyNumberFormat="1" applyAlignment="1">
      <alignment horizontal="center"/>
    </xf>
    <xf numFmtId="0" fontId="1" fillId="5" borderId="0" xfId="0" applyFont="1" applyFill="1" applyAlignment="1">
      <alignment horizontal="center" wrapText="1"/>
    </xf>
    <xf numFmtId="0" fontId="1" fillId="6" borderId="0" xfId="0" applyFont="1" applyFill="1" applyAlignment="1">
      <alignment horizontal="center" wrapText="1"/>
    </xf>
    <xf numFmtId="0" fontId="0" fillId="0" borderId="0" xfId="0" applyAlignment="1">
      <alignment horizontal="center"/>
    </xf>
    <xf numFmtId="3" fontId="0" fillId="0" borderId="0" xfId="0" applyNumberFormat="1" applyAlignment="1">
      <alignment horizontal="center" vertical="center"/>
    </xf>
    <xf numFmtId="3" fontId="0" fillId="0" borderId="2" xfId="0" applyNumberFormat="1" applyBorder="1" applyAlignment="1">
      <alignment horizontal="center" vertical="center"/>
    </xf>
    <xf numFmtId="3" fontId="1" fillId="0" borderId="0" xfId="0" applyNumberFormat="1" applyFont="1" applyAlignment="1">
      <alignment horizontal="center"/>
    </xf>
    <xf numFmtId="0" fontId="0" fillId="0" borderId="2" xfId="0" applyBorder="1"/>
    <xf numFmtId="0" fontId="7" fillId="0" borderId="0" xfId="0" applyFont="1"/>
    <xf numFmtId="0" fontId="5" fillId="0" borderId="0" xfId="0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– 2022-tema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9E8228-71C4-4B44-AD18-29E07D41A8D2}">
  <sheetPr>
    <pageSetUpPr fitToPage="1"/>
  </sheetPr>
  <dimension ref="A1:O51"/>
  <sheetViews>
    <sheetView tabSelected="1" zoomScale="85" zoomScaleNormal="85" workbookViewId="0">
      <pane ySplit="1" topLeftCell="A2" activePane="bottomLeft" state="frozen"/>
      <selection pane="bottomLeft" activeCell="D6" sqref="D6"/>
    </sheetView>
  </sheetViews>
  <sheetFormatPr baseColWidth="10" defaultRowHeight="15" x14ac:dyDescent="0.25"/>
  <cols>
    <col min="1" max="1" width="5.5703125" bestFit="1" customWidth="1"/>
    <col min="2" max="2" width="32.42578125" customWidth="1"/>
    <col min="3" max="3" width="12.85546875" bestFit="1" customWidth="1"/>
    <col min="4" max="4" width="14.42578125" customWidth="1"/>
    <col min="5" max="5" width="0" hidden="1" customWidth="1"/>
    <col min="8" max="8" width="4.85546875" customWidth="1"/>
    <col min="9" max="9" width="2" customWidth="1"/>
    <col min="10" max="10" width="7.85546875" customWidth="1"/>
    <col min="11" max="11" width="29.85546875" bestFit="1" customWidth="1"/>
    <col min="12" max="12" width="11" customWidth="1"/>
    <col min="13" max="13" width="0" hidden="1" customWidth="1"/>
  </cols>
  <sheetData>
    <row r="1" spans="1:15" ht="26.25" x14ac:dyDescent="0.4">
      <c r="B1" s="14" t="s">
        <v>42</v>
      </c>
      <c r="H1" s="1" t="s">
        <v>67</v>
      </c>
      <c r="I1" s="1"/>
      <c r="J1" s="1"/>
    </row>
    <row r="2" spans="1:15" ht="15.75" customHeight="1" x14ac:dyDescent="0.25">
      <c r="B2" s="27" t="s">
        <v>40</v>
      </c>
      <c r="C2" s="18">
        <v>4000</v>
      </c>
      <c r="D2" s="21" t="s">
        <v>69</v>
      </c>
      <c r="G2" s="22">
        <f>H2*C2</f>
        <v>128000</v>
      </c>
      <c r="H2">
        <v>32</v>
      </c>
      <c r="J2" s="18"/>
    </row>
    <row r="3" spans="1:15" ht="14.45" customHeight="1" x14ac:dyDescent="0.25">
      <c r="B3" s="27" t="s">
        <v>40</v>
      </c>
      <c r="C3" s="18">
        <v>2000</v>
      </c>
      <c r="D3" s="21" t="s">
        <v>70</v>
      </c>
      <c r="G3" s="22">
        <f>H3*C3</f>
        <v>70000</v>
      </c>
      <c r="H3">
        <v>35</v>
      </c>
      <c r="J3" s="18"/>
    </row>
    <row r="4" spans="1:15" x14ac:dyDescent="0.25">
      <c r="B4" s="27" t="s">
        <v>40</v>
      </c>
      <c r="C4" s="18">
        <v>4000</v>
      </c>
      <c r="D4" s="21" t="s">
        <v>66</v>
      </c>
      <c r="E4" s="18"/>
      <c r="F4" s="18"/>
      <c r="G4" s="23">
        <f>H4*C4</f>
        <v>40000</v>
      </c>
      <c r="H4" s="25">
        <v>10</v>
      </c>
      <c r="J4" s="18"/>
      <c r="K4" t="s">
        <v>71</v>
      </c>
      <c r="L4">
        <v>22</v>
      </c>
    </row>
    <row r="5" spans="1:15" x14ac:dyDescent="0.25">
      <c r="C5" s="13"/>
      <c r="D5" s="21">
        <v>1000</v>
      </c>
      <c r="E5" s="18">
        <v>1000</v>
      </c>
      <c r="F5" s="18">
        <v>2000</v>
      </c>
      <c r="G5" s="24">
        <f>SUM(G2:G4)</f>
        <v>238000</v>
      </c>
      <c r="H5" s="1">
        <f>SUM(H2:H4)</f>
        <v>77</v>
      </c>
      <c r="J5" s="18"/>
    </row>
    <row r="6" spans="1:15" ht="37.5" customHeight="1" x14ac:dyDescent="0.35">
      <c r="B6" s="6" t="s">
        <v>17</v>
      </c>
      <c r="C6" s="1"/>
      <c r="D6" s="9" t="s">
        <v>50</v>
      </c>
      <c r="E6" s="9" t="s">
        <v>19</v>
      </c>
      <c r="F6" s="19" t="s">
        <v>56</v>
      </c>
      <c r="G6" s="20" t="s">
        <v>20</v>
      </c>
      <c r="K6" s="6" t="s">
        <v>44</v>
      </c>
      <c r="L6" s="9" t="s">
        <v>51</v>
      </c>
      <c r="M6" s="9" t="s">
        <v>39</v>
      </c>
      <c r="N6" s="9" t="s">
        <v>65</v>
      </c>
      <c r="O6" s="9" t="s">
        <v>20</v>
      </c>
    </row>
    <row r="7" spans="1:15" x14ac:dyDescent="0.25">
      <c r="A7">
        <v>3900</v>
      </c>
      <c r="B7" t="s">
        <v>18</v>
      </c>
      <c r="C7" s="26" t="s">
        <v>62</v>
      </c>
      <c r="D7" s="2">
        <v>76000</v>
      </c>
      <c r="E7" s="2">
        <v>76000</v>
      </c>
      <c r="F7" s="2">
        <v>153000</v>
      </c>
      <c r="G7" s="2">
        <f>G5</f>
        <v>238000</v>
      </c>
      <c r="J7">
        <v>1920</v>
      </c>
      <c r="K7" t="s">
        <v>37</v>
      </c>
      <c r="L7" s="2">
        <v>16494.900000000001</v>
      </c>
      <c r="M7" s="2">
        <f>15412.2-2975</f>
        <v>12437.2</v>
      </c>
      <c r="N7" s="2">
        <v>62805.21</v>
      </c>
      <c r="O7" s="2">
        <f>N7+N9+G7-G25</f>
        <v>26901.210000000021</v>
      </c>
    </row>
    <row r="8" spans="1:15" ht="15.75" x14ac:dyDescent="0.25">
      <c r="B8" s="7" t="s">
        <v>30</v>
      </c>
      <c r="D8" s="11">
        <f>SUM(D7)</f>
        <v>76000</v>
      </c>
      <c r="E8" s="11">
        <f>SUM(E7)</f>
        <v>76000</v>
      </c>
      <c r="F8" s="11">
        <f>SUM(F7)</f>
        <v>153000</v>
      </c>
      <c r="G8" s="11">
        <f>SUM(G7)</f>
        <v>238000</v>
      </c>
      <c r="J8">
        <v>1970</v>
      </c>
      <c r="K8" t="s">
        <v>38</v>
      </c>
      <c r="L8" s="2">
        <v>5396.95</v>
      </c>
      <c r="M8" s="2">
        <v>4823.25</v>
      </c>
      <c r="N8" s="2">
        <v>3576.29</v>
      </c>
      <c r="O8" s="2">
        <f>N8</f>
        <v>3576.29</v>
      </c>
    </row>
    <row r="9" spans="1:15" x14ac:dyDescent="0.25">
      <c r="E9" s="2"/>
      <c r="F9" s="2"/>
      <c r="G9" s="2"/>
      <c r="J9">
        <v>2400</v>
      </c>
      <c r="K9" t="s">
        <v>63</v>
      </c>
      <c r="L9">
        <v>0</v>
      </c>
      <c r="M9">
        <v>0</v>
      </c>
      <c r="N9" s="2">
        <f>-33304-4500</f>
        <v>-37804</v>
      </c>
      <c r="O9">
        <v>0</v>
      </c>
    </row>
    <row r="10" spans="1:15" ht="21" x14ac:dyDescent="0.35">
      <c r="B10" s="6" t="s">
        <v>22</v>
      </c>
      <c r="E10" s="2"/>
      <c r="F10" s="2"/>
      <c r="G10" s="2"/>
      <c r="K10" s="1" t="s">
        <v>54</v>
      </c>
      <c r="L10" s="8">
        <f>SUM(L7:L9)</f>
        <v>21891.850000000002</v>
      </c>
      <c r="M10" s="8">
        <f>SUM(M7:M9)</f>
        <v>17260.45</v>
      </c>
      <c r="N10" s="8">
        <f>SUM(N7:N9)</f>
        <v>28577.5</v>
      </c>
      <c r="O10" s="8">
        <f>SUM(O7:O9)</f>
        <v>30477.500000000022</v>
      </c>
    </row>
    <row r="11" spans="1:15" ht="14.45" customHeight="1" x14ac:dyDescent="0.25">
      <c r="A11">
        <v>6300</v>
      </c>
      <c r="B11" t="s">
        <v>55</v>
      </c>
      <c r="D11" s="2">
        <v>0</v>
      </c>
      <c r="E11" s="2">
        <v>0</v>
      </c>
      <c r="F11" s="2">
        <v>750</v>
      </c>
      <c r="G11" s="2">
        <v>1000</v>
      </c>
    </row>
    <row r="12" spans="1:15" ht="14.45" customHeight="1" x14ac:dyDescent="0.25">
      <c r="A12">
        <v>6320</v>
      </c>
      <c r="B12" t="s">
        <v>23</v>
      </c>
      <c r="D12" s="2">
        <v>5770.6</v>
      </c>
      <c r="E12" s="2">
        <v>5770.6</v>
      </c>
      <c r="F12" s="2">
        <v>11541.2</v>
      </c>
      <c r="G12" s="2">
        <f>3458*4+68</f>
        <v>13900</v>
      </c>
    </row>
    <row r="13" spans="1:15" ht="14.45" customHeight="1" x14ac:dyDescent="0.25">
      <c r="A13">
        <v>6340</v>
      </c>
      <c r="B13" t="s">
        <v>24</v>
      </c>
      <c r="D13" s="2">
        <v>-5423.45</v>
      </c>
      <c r="E13" s="2">
        <v>-4853.25</v>
      </c>
      <c r="F13" s="2">
        <v>-3236.74</v>
      </c>
      <c r="G13" s="2">
        <v>0</v>
      </c>
    </row>
    <row r="14" spans="1:15" ht="14.45" customHeight="1" x14ac:dyDescent="0.25">
      <c r="A14">
        <v>6410</v>
      </c>
      <c r="B14" t="s">
        <v>57</v>
      </c>
      <c r="D14" s="2">
        <v>0</v>
      </c>
      <c r="E14" s="2">
        <v>0</v>
      </c>
      <c r="F14" s="2">
        <v>1250</v>
      </c>
      <c r="G14" s="2">
        <v>2000</v>
      </c>
    </row>
    <row r="15" spans="1:15" ht="14.45" customHeight="1" x14ac:dyDescent="0.25">
      <c r="A15">
        <v>6540</v>
      </c>
      <c r="B15" t="s">
        <v>25</v>
      </c>
      <c r="D15" s="2">
        <v>1250</v>
      </c>
      <c r="E15" s="2">
        <v>1000</v>
      </c>
      <c r="F15" s="2">
        <v>3964.9</v>
      </c>
      <c r="G15" s="5">
        <f>F40+F41+F44+F45</f>
        <v>37000</v>
      </c>
      <c r="H15" t="s">
        <v>64</v>
      </c>
    </row>
    <row r="16" spans="1:15" ht="14.45" customHeight="1" x14ac:dyDescent="0.25">
      <c r="A16">
        <v>6600</v>
      </c>
      <c r="B16" t="s">
        <v>26</v>
      </c>
      <c r="D16" s="2">
        <v>6093.75</v>
      </c>
      <c r="E16" s="2">
        <v>9068.75</v>
      </c>
      <c r="F16" s="2">
        <v>10169.35</v>
      </c>
      <c r="G16" s="16">
        <f>G30+G31+G32</f>
        <v>13000</v>
      </c>
      <c r="H16" t="s">
        <v>72</v>
      </c>
    </row>
    <row r="17" spans="1:10" ht="14.45" customHeight="1" x14ac:dyDescent="0.25">
      <c r="A17">
        <v>6620</v>
      </c>
      <c r="B17" t="s">
        <v>27</v>
      </c>
      <c r="D17" s="2">
        <v>0</v>
      </c>
      <c r="E17" s="2">
        <v>1166.7</v>
      </c>
      <c r="F17" s="2">
        <v>1992.7</v>
      </c>
      <c r="G17" s="2">
        <v>3000</v>
      </c>
    </row>
    <row r="18" spans="1:10" x14ac:dyDescent="0.25">
      <c r="A18">
        <v>6690</v>
      </c>
      <c r="B18" t="s">
        <v>59</v>
      </c>
      <c r="D18" s="2">
        <v>46218.75</v>
      </c>
      <c r="E18" s="2">
        <v>46218.75</v>
      </c>
      <c r="F18" s="2">
        <v>67768.75</v>
      </c>
      <c r="G18" s="2">
        <v>80000</v>
      </c>
    </row>
    <row r="19" spans="1:10" x14ac:dyDescent="0.25">
      <c r="A19">
        <v>6810</v>
      </c>
      <c r="B19" t="s">
        <v>68</v>
      </c>
      <c r="D19" s="2">
        <v>0</v>
      </c>
      <c r="E19" s="2">
        <v>0</v>
      </c>
      <c r="F19" s="2">
        <v>0</v>
      </c>
      <c r="G19" s="2">
        <f>700*6</f>
        <v>4200</v>
      </c>
    </row>
    <row r="20" spans="1:10" x14ac:dyDescent="0.25">
      <c r="A20">
        <v>6840</v>
      </c>
      <c r="B20" t="s">
        <v>58</v>
      </c>
      <c r="D20" s="2">
        <v>0</v>
      </c>
      <c r="E20" s="2">
        <v>0</v>
      </c>
      <c r="F20" s="2">
        <v>25281</v>
      </c>
      <c r="G20" s="2">
        <v>9000</v>
      </c>
    </row>
    <row r="21" spans="1:10" x14ac:dyDescent="0.25">
      <c r="A21">
        <v>7700</v>
      </c>
      <c r="B21" t="s">
        <v>60</v>
      </c>
      <c r="D21" s="2">
        <v>0</v>
      </c>
      <c r="E21" s="2">
        <v>0</v>
      </c>
      <c r="F21" s="2">
        <v>3667.55</v>
      </c>
      <c r="G21" s="2">
        <v>4000</v>
      </c>
    </row>
    <row r="22" spans="1:10" x14ac:dyDescent="0.25">
      <c r="A22">
        <v>7770</v>
      </c>
      <c r="B22" t="s">
        <v>29</v>
      </c>
      <c r="D22" s="2">
        <v>198.5</v>
      </c>
      <c r="E22" s="2">
        <v>368</v>
      </c>
      <c r="F22" s="2">
        <v>1643.34</v>
      </c>
      <c r="G22" s="2">
        <v>2000</v>
      </c>
    </row>
    <row r="23" spans="1:10" x14ac:dyDescent="0.25">
      <c r="A23">
        <v>7790</v>
      </c>
      <c r="B23" t="s">
        <v>43</v>
      </c>
      <c r="D23" s="2">
        <v>0</v>
      </c>
      <c r="E23" s="2">
        <v>0</v>
      </c>
      <c r="F23" s="2">
        <v>0</v>
      </c>
      <c r="G23" s="2">
        <v>7000</v>
      </c>
    </row>
    <row r="24" spans="1:10" x14ac:dyDescent="0.25">
      <c r="B24" t="s">
        <v>48</v>
      </c>
      <c r="D24" s="2">
        <v>0</v>
      </c>
      <c r="E24" s="2">
        <v>0</v>
      </c>
      <c r="F24" s="2">
        <v>0</v>
      </c>
      <c r="G24" s="2">
        <f>F47*0.5</f>
        <v>60000</v>
      </c>
      <c r="H24" s="15">
        <v>0.5</v>
      </c>
      <c r="I24" t="s">
        <v>49</v>
      </c>
      <c r="J24" s="15"/>
    </row>
    <row r="25" spans="1:10" ht="15.75" x14ac:dyDescent="0.25">
      <c r="B25" s="7" t="s">
        <v>31</v>
      </c>
      <c r="D25" s="11">
        <f>SUM(D11:D24)</f>
        <v>54108.15</v>
      </c>
      <c r="E25" s="11">
        <f>SUM(E11:E24)</f>
        <v>58739.55</v>
      </c>
      <c r="F25" s="11">
        <f>SUM(F11:F24)</f>
        <v>124792.05</v>
      </c>
      <c r="G25" s="11">
        <f>SUM(G11:G24)</f>
        <v>236100</v>
      </c>
    </row>
    <row r="26" spans="1:10" ht="15.75" x14ac:dyDescent="0.25">
      <c r="B26" s="7"/>
      <c r="D26" s="8"/>
      <c r="E26" s="8"/>
      <c r="F26" s="8"/>
      <c r="G26" s="8"/>
    </row>
    <row r="27" spans="1:10" ht="19.5" thickBot="1" x14ac:dyDescent="0.35">
      <c r="B27" s="10" t="s">
        <v>32</v>
      </c>
      <c r="D27" s="3">
        <f>D8-D25</f>
        <v>21891.85</v>
      </c>
      <c r="E27" s="3">
        <f>E8-E25</f>
        <v>17260.449999999997</v>
      </c>
      <c r="F27" s="3">
        <f>F8-F25</f>
        <v>28207.949999999997</v>
      </c>
      <c r="G27" s="3">
        <f>G8-G25</f>
        <v>1900</v>
      </c>
    </row>
    <row r="28" spans="1:10" ht="16.5" thickTop="1" x14ac:dyDescent="0.25">
      <c r="B28" s="7"/>
      <c r="E28" s="8"/>
      <c r="F28" s="8"/>
      <c r="G28" s="8"/>
    </row>
    <row r="29" spans="1:10" x14ac:dyDescent="0.25">
      <c r="B29" s="1" t="s">
        <v>61</v>
      </c>
      <c r="G29" s="1">
        <v>2024</v>
      </c>
    </row>
    <row r="30" spans="1:10" x14ac:dyDescent="0.25">
      <c r="B30" t="s">
        <v>47</v>
      </c>
      <c r="F30" s="2"/>
      <c r="G30" s="16">
        <v>3000</v>
      </c>
    </row>
    <row r="31" spans="1:10" x14ac:dyDescent="0.25">
      <c r="B31" t="s">
        <v>45</v>
      </c>
      <c r="F31" s="2"/>
      <c r="G31" s="16">
        <v>5000</v>
      </c>
    </row>
    <row r="32" spans="1:10" x14ac:dyDescent="0.25">
      <c r="B32" t="s">
        <v>2</v>
      </c>
      <c r="F32" s="2"/>
      <c r="G32" s="16">
        <v>5000</v>
      </c>
    </row>
    <row r="33" spans="2:7" hidden="1" x14ac:dyDescent="0.25">
      <c r="B33" t="s">
        <v>1</v>
      </c>
      <c r="F33" s="2"/>
      <c r="G33" s="2"/>
    </row>
    <row r="34" spans="2:7" hidden="1" x14ac:dyDescent="0.25">
      <c r="B34" t="s">
        <v>3</v>
      </c>
      <c r="F34" s="2"/>
      <c r="G34" s="2"/>
    </row>
    <row r="35" spans="2:7" hidden="1" x14ac:dyDescent="0.25">
      <c r="B35" t="s">
        <v>6</v>
      </c>
      <c r="F35" s="2"/>
      <c r="G35" s="2"/>
    </row>
    <row r="36" spans="2:7" hidden="1" x14ac:dyDescent="0.25">
      <c r="B36" t="s">
        <v>12</v>
      </c>
      <c r="F36" s="2"/>
      <c r="G36" s="2"/>
    </row>
    <row r="37" spans="2:7" ht="15.75" thickBot="1" x14ac:dyDescent="0.3">
      <c r="F37" s="3">
        <f>SUM(F30:F36)</f>
        <v>0</v>
      </c>
      <c r="G37" s="3">
        <f>SUM(G30:G36)</f>
        <v>13000</v>
      </c>
    </row>
    <row r="38" spans="2:7" ht="15.75" hidden="1" thickTop="1" x14ac:dyDescent="0.25">
      <c r="F38" s="2"/>
      <c r="G38" s="2"/>
    </row>
    <row r="39" spans="2:7" ht="15.75" thickTop="1" x14ac:dyDescent="0.25">
      <c r="B39" s="1" t="s">
        <v>14</v>
      </c>
      <c r="F39" s="2"/>
    </row>
    <row r="40" spans="2:7" x14ac:dyDescent="0.25">
      <c r="B40" t="s">
        <v>5</v>
      </c>
      <c r="F40" s="17">
        <v>15000</v>
      </c>
      <c r="G40" s="2"/>
    </row>
    <row r="41" spans="2:7" x14ac:dyDescent="0.25">
      <c r="B41" t="s">
        <v>7</v>
      </c>
      <c r="F41" s="5">
        <f>SUM(C42:C43)</f>
        <v>11600</v>
      </c>
      <c r="G41" s="2"/>
    </row>
    <row r="42" spans="2:7" x14ac:dyDescent="0.25">
      <c r="B42" s="4" t="s">
        <v>8</v>
      </c>
      <c r="C42">
        <v>4000</v>
      </c>
      <c r="F42" s="5"/>
      <c r="G42" s="2"/>
    </row>
    <row r="43" spans="2:7" x14ac:dyDescent="0.25">
      <c r="B43" s="4" t="s">
        <v>9</v>
      </c>
      <c r="C43">
        <v>7600</v>
      </c>
      <c r="F43" s="5"/>
      <c r="G43" s="2"/>
    </row>
    <row r="44" spans="2:7" x14ac:dyDescent="0.25">
      <c r="B44" t="s">
        <v>10</v>
      </c>
      <c r="F44" s="5">
        <v>5000</v>
      </c>
      <c r="G44" s="2"/>
    </row>
    <row r="45" spans="2:7" x14ac:dyDescent="0.25">
      <c r="B45" t="s">
        <v>11</v>
      </c>
      <c r="C45">
        <v>1800</v>
      </c>
      <c r="D45">
        <v>3</v>
      </c>
      <c r="E45">
        <v>3</v>
      </c>
      <c r="F45" s="5">
        <f>C45*E45</f>
        <v>5400</v>
      </c>
      <c r="G45" s="5">
        <f>SUM(F41:F45)</f>
        <v>22000</v>
      </c>
    </row>
    <row r="46" spans="2:7" x14ac:dyDescent="0.25">
      <c r="B46" t="s">
        <v>4</v>
      </c>
      <c r="F46" s="2">
        <v>10000</v>
      </c>
      <c r="G46" s="2"/>
    </row>
    <row r="47" spans="2:7" x14ac:dyDescent="0.25">
      <c r="B47" t="s">
        <v>16</v>
      </c>
      <c r="C47">
        <v>40000</v>
      </c>
      <c r="D47">
        <v>3</v>
      </c>
      <c r="E47">
        <v>3</v>
      </c>
      <c r="F47" s="2">
        <f>C47*E47</f>
        <v>120000</v>
      </c>
      <c r="G47" s="2"/>
    </row>
    <row r="48" spans="2:7" x14ac:dyDescent="0.25">
      <c r="B48" t="s">
        <v>46</v>
      </c>
      <c r="F48" s="2">
        <v>140000</v>
      </c>
      <c r="G48" s="2"/>
    </row>
    <row r="49" spans="6:7" hidden="1" x14ac:dyDescent="0.25">
      <c r="F49" s="2"/>
      <c r="G49" s="2"/>
    </row>
    <row r="50" spans="6:7" ht="15.75" thickBot="1" x14ac:dyDescent="0.3">
      <c r="F50" s="3">
        <f>SUM(F40:F49)</f>
        <v>307000</v>
      </c>
    </row>
    <row r="51" spans="6:7" ht="15.75" thickTop="1" x14ac:dyDescent="0.25"/>
  </sheetData>
  <pageMargins left="0.70866141732283472" right="0.70866141732283472" top="0.55118110236220474" bottom="0.55118110236220474" header="0.31496062992125984" footer="0.31496062992125984"/>
  <pageSetup paperSize="9" scale="73" orientation="landscape" r:id="rId1"/>
  <headerFooter>
    <oddFooter>&amp;C&amp;F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85631C-EF7E-4D9C-8A66-1A9380D76D81}">
  <sheetPr>
    <pageSetUpPr fitToPage="1"/>
  </sheetPr>
  <dimension ref="A1:O53"/>
  <sheetViews>
    <sheetView workbookViewId="0">
      <pane ySplit="1" topLeftCell="A2" activePane="bottomLeft" state="frozen"/>
      <selection pane="bottomLeft" activeCell="F6" sqref="F6"/>
    </sheetView>
  </sheetViews>
  <sheetFormatPr baseColWidth="10" defaultRowHeight="15" x14ac:dyDescent="0.25"/>
  <cols>
    <col min="1" max="1" width="4.85546875" bestFit="1" customWidth="1"/>
    <col min="2" max="2" width="32.42578125" customWidth="1"/>
    <col min="3" max="3" width="12.85546875" bestFit="1" customWidth="1"/>
    <col min="4" max="4" width="12.85546875" customWidth="1"/>
    <col min="8" max="8" width="4.85546875" customWidth="1"/>
    <col min="9" max="9" width="2" customWidth="1"/>
    <col min="10" max="10" width="5.85546875" customWidth="1"/>
    <col min="11" max="11" width="29.85546875" bestFit="1" customWidth="1"/>
    <col min="12" max="12" width="10.28515625" customWidth="1"/>
  </cols>
  <sheetData>
    <row r="1" spans="1:15" ht="26.25" x14ac:dyDescent="0.4">
      <c r="B1" s="14" t="s">
        <v>42</v>
      </c>
    </row>
    <row r="2" spans="1:15" ht="14.45" customHeight="1" x14ac:dyDescent="0.4">
      <c r="B2" s="14"/>
    </row>
    <row r="3" spans="1:15" x14ac:dyDescent="0.25">
      <c r="C3" s="13" t="s">
        <v>40</v>
      </c>
      <c r="D3" s="13"/>
      <c r="E3" s="18">
        <v>1000</v>
      </c>
      <c r="F3" s="18">
        <v>2000</v>
      </c>
      <c r="G3" s="18">
        <v>3000</v>
      </c>
    </row>
    <row r="4" spans="1:15" ht="30" customHeight="1" x14ac:dyDescent="0.35">
      <c r="B4" s="6" t="s">
        <v>17</v>
      </c>
      <c r="C4" s="1"/>
      <c r="D4" s="9" t="s">
        <v>50</v>
      </c>
      <c r="E4" s="9" t="s">
        <v>19</v>
      </c>
      <c r="F4" s="9" t="s">
        <v>21</v>
      </c>
      <c r="G4" s="9" t="s">
        <v>20</v>
      </c>
      <c r="K4" s="6" t="s">
        <v>44</v>
      </c>
      <c r="L4" s="9" t="s">
        <v>51</v>
      </c>
      <c r="M4" s="9" t="s">
        <v>39</v>
      </c>
      <c r="N4" s="9" t="s">
        <v>21</v>
      </c>
      <c r="O4" s="9" t="s">
        <v>20</v>
      </c>
    </row>
    <row r="5" spans="1:15" x14ac:dyDescent="0.25">
      <c r="A5">
        <v>3900</v>
      </c>
      <c r="B5" t="s">
        <v>18</v>
      </c>
      <c r="C5" s="13" t="s">
        <v>41</v>
      </c>
      <c r="D5" s="2">
        <v>76000</v>
      </c>
      <c r="E5" s="2">
        <v>76000</v>
      </c>
      <c r="F5" s="2">
        <v>152000</v>
      </c>
      <c r="G5" s="2">
        <f>76*G3</f>
        <v>228000</v>
      </c>
      <c r="J5">
        <v>1920</v>
      </c>
      <c r="K5" t="s">
        <v>37</v>
      </c>
      <c r="L5" s="2">
        <v>16494.900000000001</v>
      </c>
      <c r="M5" s="2">
        <f>15412.2-2975</f>
        <v>12437.2</v>
      </c>
      <c r="N5" s="2">
        <f>M5+E5-F39-E27</f>
        <v>30255.199999999997</v>
      </c>
      <c r="O5" s="2">
        <f>N5+G5-G18</f>
        <v>46155.200000000012</v>
      </c>
    </row>
    <row r="6" spans="1:15" ht="15.75" x14ac:dyDescent="0.25">
      <c r="B6" s="7" t="s">
        <v>30</v>
      </c>
      <c r="D6" s="11">
        <f>SUM(D5)</f>
        <v>76000</v>
      </c>
      <c r="E6" s="11">
        <f>SUM(E5)</f>
        <v>76000</v>
      </c>
      <c r="F6" s="11">
        <f>SUM(F5)</f>
        <v>152000</v>
      </c>
      <c r="G6" s="11">
        <f>SUM(G5)</f>
        <v>228000</v>
      </c>
      <c r="J6">
        <v>1970</v>
      </c>
      <c r="K6" t="s">
        <v>38</v>
      </c>
      <c r="L6" s="2">
        <v>5396.95</v>
      </c>
      <c r="M6" s="2">
        <v>4823.25</v>
      </c>
      <c r="N6" s="2">
        <f>M6-350*5</f>
        <v>3073.25</v>
      </c>
      <c r="O6" s="2">
        <f>N6-350*9</f>
        <v>-76.75</v>
      </c>
    </row>
    <row r="7" spans="1:15" x14ac:dyDescent="0.25">
      <c r="E7" s="2"/>
      <c r="F7" s="2"/>
      <c r="G7" s="2"/>
    </row>
    <row r="8" spans="1:15" ht="21" x14ac:dyDescent="0.35">
      <c r="B8" s="6" t="s">
        <v>22</v>
      </c>
      <c r="E8" s="2"/>
      <c r="F8" s="2"/>
      <c r="G8" s="2"/>
      <c r="K8" s="1" t="s">
        <v>54</v>
      </c>
      <c r="L8" s="8">
        <f>SUM(L5:L7)</f>
        <v>21891.850000000002</v>
      </c>
      <c r="M8" s="8">
        <f>SUM(M5:M7)</f>
        <v>17260.45</v>
      </c>
      <c r="N8" s="8">
        <f>SUM(N5:N7)</f>
        <v>33328.449999999997</v>
      </c>
    </row>
    <row r="9" spans="1:15" ht="14.45" customHeight="1" x14ac:dyDescent="0.25">
      <c r="A9">
        <v>6320</v>
      </c>
      <c r="B9" t="s">
        <v>23</v>
      </c>
      <c r="D9" s="2">
        <v>5770.6</v>
      </c>
      <c r="E9" s="2">
        <v>5770.6</v>
      </c>
      <c r="F9" s="2">
        <f>E9+F30</f>
        <v>11570.6</v>
      </c>
      <c r="G9" s="2">
        <v>12500</v>
      </c>
    </row>
    <row r="10" spans="1:15" ht="14.45" customHeight="1" x14ac:dyDescent="0.25">
      <c r="A10">
        <v>6340</v>
      </c>
      <c r="B10" t="s">
        <v>24</v>
      </c>
      <c r="D10" s="2">
        <v>-5423.45</v>
      </c>
      <c r="E10" s="2">
        <v>-4853.25</v>
      </c>
      <c r="F10" s="2">
        <f>E10+350*5</f>
        <v>-3103.25</v>
      </c>
      <c r="G10" s="2">
        <v>0</v>
      </c>
    </row>
    <row r="11" spans="1:15" ht="14.45" customHeight="1" x14ac:dyDescent="0.25">
      <c r="A11">
        <v>6540</v>
      </c>
      <c r="B11" t="s">
        <v>25</v>
      </c>
      <c r="D11" s="2">
        <v>1250</v>
      </c>
      <c r="E11" s="2">
        <v>1000</v>
      </c>
      <c r="F11" s="2">
        <f>E11+F31+F35+F37</f>
        <v>10400</v>
      </c>
      <c r="G11" s="5">
        <f>F42+F43+F46+F47</f>
        <v>37000</v>
      </c>
    </row>
    <row r="12" spans="1:15" ht="14.45" customHeight="1" x14ac:dyDescent="0.25">
      <c r="A12">
        <v>6600</v>
      </c>
      <c r="B12" t="s">
        <v>26</v>
      </c>
      <c r="D12" s="2">
        <v>6093.75</v>
      </c>
      <c r="E12" s="2">
        <v>9068.75</v>
      </c>
      <c r="F12" s="2">
        <f>E12+F34+F36</f>
        <v>15068.75</v>
      </c>
      <c r="G12" s="16">
        <f>G32+G33+G34</f>
        <v>13000</v>
      </c>
    </row>
    <row r="13" spans="1:15" ht="14.45" customHeight="1" x14ac:dyDescent="0.25">
      <c r="A13">
        <v>6620</v>
      </c>
      <c r="B13" t="s">
        <v>27</v>
      </c>
      <c r="D13" s="2">
        <v>0</v>
      </c>
      <c r="E13" s="2">
        <v>1166.7</v>
      </c>
      <c r="F13" s="2">
        <f>E13</f>
        <v>1166.7</v>
      </c>
      <c r="G13" s="2">
        <v>2000</v>
      </c>
    </row>
    <row r="14" spans="1:15" x14ac:dyDescent="0.25">
      <c r="A14">
        <v>6690</v>
      </c>
      <c r="B14" t="s">
        <v>28</v>
      </c>
      <c r="D14" s="2">
        <v>46218.75</v>
      </c>
      <c r="E14" s="2">
        <v>46218.75</v>
      </c>
      <c r="F14" s="2">
        <f>E14+F38</f>
        <v>76218.75</v>
      </c>
      <c r="G14" s="2">
        <v>80000</v>
      </c>
    </row>
    <row r="15" spans="1:15" x14ac:dyDescent="0.25">
      <c r="B15" t="s">
        <v>48</v>
      </c>
      <c r="D15" s="2"/>
      <c r="E15" s="2"/>
      <c r="F15" s="2"/>
      <c r="G15" s="2">
        <f>F49*0.5</f>
        <v>60000</v>
      </c>
      <c r="H15" s="15">
        <v>0.5</v>
      </c>
      <c r="I15" t="s">
        <v>49</v>
      </c>
      <c r="J15" s="15"/>
    </row>
    <row r="16" spans="1:15" x14ac:dyDescent="0.25">
      <c r="A16">
        <v>7770</v>
      </c>
      <c r="B16" t="s">
        <v>29</v>
      </c>
      <c r="D16" s="2">
        <v>198.5</v>
      </c>
      <c r="E16" s="2">
        <v>368</v>
      </c>
      <c r="F16" s="2">
        <v>600</v>
      </c>
      <c r="G16" s="2">
        <v>600</v>
      </c>
    </row>
    <row r="17" spans="1:7" x14ac:dyDescent="0.25">
      <c r="A17">
        <v>7790</v>
      </c>
      <c r="B17" t="s">
        <v>43</v>
      </c>
      <c r="D17" s="2">
        <v>0</v>
      </c>
      <c r="E17" s="2">
        <v>0</v>
      </c>
      <c r="F17" s="2">
        <v>5000</v>
      </c>
      <c r="G17" s="2">
        <v>7000</v>
      </c>
    </row>
    <row r="18" spans="1:7" ht="15.75" x14ac:dyDescent="0.25">
      <c r="B18" s="7" t="s">
        <v>31</v>
      </c>
      <c r="D18" s="11">
        <f>SUM(D9:D17)</f>
        <v>54108.15</v>
      </c>
      <c r="E18" s="11">
        <f>SUM(E9:E17)</f>
        <v>58739.55</v>
      </c>
      <c r="F18" s="11">
        <f>SUM(F9:F17)</f>
        <v>116921.54999999999</v>
      </c>
      <c r="G18" s="11">
        <f>SUM(G9:G17)</f>
        <v>212100</v>
      </c>
    </row>
    <row r="19" spans="1:7" ht="15.75" x14ac:dyDescent="0.25">
      <c r="B19" s="7"/>
      <c r="D19" s="8"/>
      <c r="E19" s="8"/>
      <c r="F19" s="8"/>
      <c r="G19" s="8"/>
    </row>
    <row r="20" spans="1:7" ht="19.5" thickBot="1" x14ac:dyDescent="0.35">
      <c r="B20" s="10" t="s">
        <v>32</v>
      </c>
      <c r="D20" s="3">
        <f>D6-D18</f>
        <v>21891.85</v>
      </c>
      <c r="E20" s="3">
        <f>E6-E18</f>
        <v>17260.449999999997</v>
      </c>
      <c r="F20" s="3">
        <f>F6-F18</f>
        <v>35078.450000000012</v>
      </c>
      <c r="G20" s="3">
        <f>G6-G18</f>
        <v>15900</v>
      </c>
    </row>
    <row r="21" spans="1:7" ht="16.5" thickTop="1" x14ac:dyDescent="0.25">
      <c r="B21" s="7"/>
      <c r="E21" s="8"/>
      <c r="F21" s="8"/>
      <c r="G21" s="8"/>
    </row>
    <row r="22" spans="1:7" x14ac:dyDescent="0.25">
      <c r="B22" s="1" t="s">
        <v>33</v>
      </c>
      <c r="C22" s="1"/>
      <c r="D22" s="1"/>
      <c r="E22" s="8"/>
      <c r="F22" s="8">
        <f>E18+F39</f>
        <v>114939.55</v>
      </c>
      <c r="G22" s="8"/>
    </row>
    <row r="23" spans="1:7" x14ac:dyDescent="0.25">
      <c r="C23" t="s">
        <v>36</v>
      </c>
      <c r="E23" s="8"/>
      <c r="F23" s="2">
        <f>F18-F22</f>
        <v>1981.9999999999854</v>
      </c>
      <c r="G23" s="8"/>
    </row>
    <row r="24" spans="1:7" x14ac:dyDescent="0.25">
      <c r="C24" t="s">
        <v>34</v>
      </c>
      <c r="E24" s="2">
        <f>350*5</f>
        <v>1750</v>
      </c>
      <c r="F24" s="2"/>
      <c r="G24" s="2"/>
    </row>
    <row r="25" spans="1:7" x14ac:dyDescent="0.25">
      <c r="C25" t="s">
        <v>52</v>
      </c>
      <c r="E25" s="2"/>
      <c r="F25" s="2"/>
      <c r="G25" s="2"/>
    </row>
    <row r="26" spans="1:7" x14ac:dyDescent="0.25">
      <c r="C26" t="s">
        <v>35</v>
      </c>
      <c r="E26" s="12">
        <f>F16-E16</f>
        <v>232</v>
      </c>
      <c r="F26" s="2"/>
      <c r="G26" s="2"/>
    </row>
    <row r="27" spans="1:7" x14ac:dyDescent="0.25">
      <c r="E27" s="2">
        <f>SUM(E24:E26)</f>
        <v>1982</v>
      </c>
      <c r="F27" s="2"/>
      <c r="G27" s="2"/>
    </row>
    <row r="28" spans="1:7" x14ac:dyDescent="0.25">
      <c r="B28" s="1" t="s">
        <v>13</v>
      </c>
      <c r="G28" s="1">
        <v>2024</v>
      </c>
    </row>
    <row r="29" spans="1:7" x14ac:dyDescent="0.25">
      <c r="B29" t="s">
        <v>53</v>
      </c>
      <c r="F29" s="2">
        <f>1000+4000</f>
        <v>5000</v>
      </c>
    </row>
    <row r="30" spans="1:7" x14ac:dyDescent="0.25">
      <c r="B30" t="s">
        <v>15</v>
      </c>
      <c r="C30">
        <v>2900</v>
      </c>
      <c r="E30">
        <v>2</v>
      </c>
      <c r="F30" s="2">
        <f>C30*E30</f>
        <v>5800</v>
      </c>
      <c r="G30" s="2"/>
    </row>
    <row r="31" spans="1:7" x14ac:dyDescent="0.25">
      <c r="B31" t="s">
        <v>0</v>
      </c>
      <c r="C31">
        <v>2600</v>
      </c>
      <c r="E31">
        <v>3</v>
      </c>
      <c r="F31" s="2">
        <f>C31*E31</f>
        <v>7800</v>
      </c>
      <c r="G31" s="2"/>
    </row>
    <row r="32" spans="1:7" x14ac:dyDescent="0.25">
      <c r="B32" t="s">
        <v>47</v>
      </c>
      <c r="F32" s="2"/>
      <c r="G32" s="16">
        <v>3000</v>
      </c>
    </row>
    <row r="33" spans="2:7" x14ac:dyDescent="0.25">
      <c r="B33" t="s">
        <v>45</v>
      </c>
      <c r="F33" s="2"/>
      <c r="G33" s="16">
        <v>5000</v>
      </c>
    </row>
    <row r="34" spans="2:7" x14ac:dyDescent="0.25">
      <c r="B34" t="s">
        <v>2</v>
      </c>
      <c r="F34" s="2">
        <v>1000</v>
      </c>
      <c r="G34" s="16">
        <v>5000</v>
      </c>
    </row>
    <row r="35" spans="2:7" x14ac:dyDescent="0.25">
      <c r="B35" t="s">
        <v>1</v>
      </c>
      <c r="F35" s="2">
        <v>1000</v>
      </c>
      <c r="G35" s="2"/>
    </row>
    <row r="36" spans="2:7" x14ac:dyDescent="0.25">
      <c r="B36" t="s">
        <v>3</v>
      </c>
      <c r="F36" s="2">
        <v>5000</v>
      </c>
      <c r="G36" s="2"/>
    </row>
    <row r="37" spans="2:7" x14ac:dyDescent="0.25">
      <c r="B37" t="s">
        <v>6</v>
      </c>
      <c r="F37" s="2">
        <v>600</v>
      </c>
      <c r="G37" s="2"/>
    </row>
    <row r="38" spans="2:7" x14ac:dyDescent="0.25">
      <c r="B38" t="s">
        <v>12</v>
      </c>
      <c r="F38" s="2">
        <v>30000</v>
      </c>
      <c r="G38" s="2"/>
    </row>
    <row r="39" spans="2:7" ht="15.75" thickBot="1" x14ac:dyDescent="0.3">
      <c r="F39" s="3">
        <f>SUM(F29:F38)</f>
        <v>56200</v>
      </c>
      <c r="G39" s="3">
        <f>SUM(G29:G38)</f>
        <v>13000</v>
      </c>
    </row>
    <row r="40" spans="2:7" ht="15.75" thickTop="1" x14ac:dyDescent="0.25">
      <c r="F40" s="2"/>
      <c r="G40" s="2"/>
    </row>
    <row r="41" spans="2:7" x14ac:dyDescent="0.25">
      <c r="B41" s="1" t="s">
        <v>14</v>
      </c>
      <c r="F41" s="2"/>
    </row>
    <row r="42" spans="2:7" x14ac:dyDescent="0.25">
      <c r="B42" t="s">
        <v>5</v>
      </c>
      <c r="F42" s="17">
        <v>15000</v>
      </c>
      <c r="G42" s="2"/>
    </row>
    <row r="43" spans="2:7" x14ac:dyDescent="0.25">
      <c r="B43" t="s">
        <v>7</v>
      </c>
      <c r="F43" s="5">
        <f>SUM(C44:C45)</f>
        <v>11600</v>
      </c>
      <c r="G43" s="2"/>
    </row>
    <row r="44" spans="2:7" x14ac:dyDescent="0.25">
      <c r="B44" s="4" t="s">
        <v>8</v>
      </c>
      <c r="C44">
        <v>4000</v>
      </c>
      <c r="F44" s="5"/>
      <c r="G44" s="2"/>
    </row>
    <row r="45" spans="2:7" x14ac:dyDescent="0.25">
      <c r="B45" s="4" t="s">
        <v>9</v>
      </c>
      <c r="C45">
        <v>7600</v>
      </c>
      <c r="F45" s="5"/>
      <c r="G45" s="2"/>
    </row>
    <row r="46" spans="2:7" x14ac:dyDescent="0.25">
      <c r="B46" t="s">
        <v>10</v>
      </c>
      <c r="F46" s="5">
        <v>5000</v>
      </c>
      <c r="G46" s="2"/>
    </row>
    <row r="47" spans="2:7" x14ac:dyDescent="0.25">
      <c r="B47" t="s">
        <v>11</v>
      </c>
      <c r="C47">
        <v>1800</v>
      </c>
      <c r="E47">
        <v>3</v>
      </c>
      <c r="F47" s="5">
        <f>C47*E47</f>
        <v>5400</v>
      </c>
      <c r="G47" s="5">
        <f>SUM(F43:F47)</f>
        <v>22000</v>
      </c>
    </row>
    <row r="48" spans="2:7" x14ac:dyDescent="0.25">
      <c r="B48" t="s">
        <v>4</v>
      </c>
      <c r="F48" s="2">
        <v>10000</v>
      </c>
      <c r="G48" s="2"/>
    </row>
    <row r="49" spans="2:7" x14ac:dyDescent="0.25">
      <c r="B49" t="s">
        <v>16</v>
      </c>
      <c r="C49">
        <v>40000</v>
      </c>
      <c r="E49">
        <v>3</v>
      </c>
      <c r="F49" s="2">
        <f>C49*E49</f>
        <v>120000</v>
      </c>
      <c r="G49" s="2"/>
    </row>
    <row r="50" spans="2:7" x14ac:dyDescent="0.25">
      <c r="B50" t="s">
        <v>46</v>
      </c>
      <c r="F50" s="2">
        <v>140000</v>
      </c>
      <c r="G50" s="2"/>
    </row>
    <row r="51" spans="2:7" x14ac:dyDescent="0.25">
      <c r="F51" s="2"/>
      <c r="G51" s="2"/>
    </row>
    <row r="52" spans="2:7" ht="15.75" thickBot="1" x14ac:dyDescent="0.3">
      <c r="F52" s="3">
        <f>SUM(F42:F51)</f>
        <v>307000</v>
      </c>
    </row>
    <row r="53" spans="2:7" ht="15.75" thickTop="1" x14ac:dyDescent="0.25"/>
  </sheetData>
  <pageMargins left="0.70866141732283472" right="0.70866141732283472" top="0.55118110236220474" bottom="0.55118110236220474" header="0.31496062992125984" footer="0.31496062992125984"/>
  <pageSetup paperSize="9" scale="64" orientation="landscape" r:id="rId1"/>
  <headerFooter>
    <oddFooter>&amp;C&amp;F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31.12.23 Budsjett 2024</vt:lpstr>
      <vt:lpstr>Periode 300623 Prog311223 Bud24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 Øyen Halaas</dc:creator>
  <cp:lastModifiedBy>Anita Øyen Halaas</cp:lastModifiedBy>
  <cp:lastPrinted>2024-03-13T18:08:03Z</cp:lastPrinted>
  <dcterms:created xsi:type="dcterms:W3CDTF">2023-08-21T10:35:48Z</dcterms:created>
  <dcterms:modified xsi:type="dcterms:W3CDTF">2024-03-23T13:08:19Z</dcterms:modified>
</cp:coreProperties>
</file>